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120" windowHeight="7890"/>
  </bookViews>
  <sheets>
    <sheet name="Map-Betrieb-Gebühren" sheetId="7" r:id="rId1"/>
  </sheets>
  <calcPr calcId="145621"/>
</workbook>
</file>

<file path=xl/calcChain.xml><?xml version="1.0" encoding="utf-8"?>
<calcChain xmlns="http://schemas.openxmlformats.org/spreadsheetml/2006/main">
  <c r="J10" i="7" l="1"/>
  <c r="L12" i="7"/>
  <c r="L13" i="7"/>
  <c r="J12" i="7"/>
  <c r="L10" i="7" l="1"/>
  <c r="L9" i="7"/>
  <c r="J9" i="7" l="1"/>
  <c r="F15" i="7" l="1"/>
  <c r="F14" i="7"/>
  <c r="J16" i="7" l="1"/>
  <c r="J15" i="7"/>
  <c r="J14" i="7"/>
  <c r="J13" i="7"/>
  <c r="J11" i="7"/>
  <c r="N10" i="7"/>
  <c r="L11" i="7"/>
  <c r="D9" i="7" l="1"/>
  <c r="H9" i="7"/>
  <c r="E11" i="7" l="1"/>
  <c r="G13" i="7"/>
  <c r="G12" i="7"/>
  <c r="H12" i="7" s="1"/>
  <c r="G11" i="7"/>
  <c r="E10" i="7"/>
  <c r="K10" i="7" s="1"/>
  <c r="E9" i="7"/>
  <c r="K9" i="7" s="1"/>
  <c r="G10" i="7"/>
  <c r="H10" i="7" s="1"/>
  <c r="G16" i="7"/>
  <c r="G14" i="7"/>
  <c r="H14" i="7" s="1"/>
  <c r="G15" i="7"/>
  <c r="E12" i="7" l="1"/>
  <c r="K11" i="7"/>
  <c r="F11" i="7"/>
  <c r="F10" i="7"/>
  <c r="M10" i="7" s="1"/>
  <c r="F9" i="7"/>
  <c r="M9" i="7" s="1"/>
  <c r="N14" i="7"/>
  <c r="H16" i="7"/>
  <c r="N16" i="7" s="1"/>
  <c r="H11" i="7"/>
  <c r="H13" i="7"/>
  <c r="H15" i="7"/>
  <c r="N15" i="7" s="1"/>
  <c r="E13" i="7"/>
  <c r="F13" i="7" s="1"/>
  <c r="K12" i="7" l="1"/>
  <c r="K13" i="7"/>
  <c r="M13" i="7" s="1"/>
  <c r="M11" i="7"/>
  <c r="F12" i="7"/>
  <c r="N13" i="7"/>
  <c r="N11" i="7"/>
  <c r="M16" i="7"/>
  <c r="M15" i="7"/>
  <c r="M14" i="7"/>
  <c r="M12" i="7" l="1"/>
  <c r="N12" i="7"/>
</calcChain>
</file>

<file path=xl/comments1.xml><?xml version="1.0" encoding="utf-8"?>
<comments xmlns="http://schemas.openxmlformats.org/spreadsheetml/2006/main">
  <authors>
    <author>Admin</author>
  </authors>
  <commentList>
    <comment ref="J9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= Anzahl Sockentupfer * Kosten je PCR Untersuchung (20,00 Euro)</t>
        </r>
      </text>
    </comment>
  </commentList>
</comments>
</file>

<file path=xl/sharedStrings.xml><?xml version="1.0" encoding="utf-8"?>
<sst xmlns="http://schemas.openxmlformats.org/spreadsheetml/2006/main" count="61" uniqueCount="51">
  <si>
    <t>Rd HIT</t>
  </si>
  <si>
    <t>Max</t>
  </si>
  <si>
    <t>%&gt;24</t>
  </si>
  <si>
    <t>%&gt;30</t>
  </si>
  <si>
    <t>Min</t>
  </si>
  <si>
    <t>Avg</t>
  </si>
  <si>
    <t>StAbwg.</t>
  </si>
  <si>
    <t>Anerkennung</t>
  </si>
  <si>
    <t>Rd&gt;24</t>
  </si>
  <si>
    <t>Rd&gt;30</t>
  </si>
  <si>
    <t>Anteil Rd. (n)</t>
  </si>
  <si>
    <t>Jahr</t>
  </si>
  <si>
    <t>Kontrolle Stufe 1</t>
  </si>
  <si>
    <t>Kontrolle Stufe 2</t>
  </si>
  <si>
    <t>Kontrolle Stufe 3</t>
  </si>
  <si>
    <t>Gebühren</t>
  </si>
  <si>
    <t>Unverdächtigkeit</t>
  </si>
  <si>
    <t>Anteil Rd. Leb.monate</t>
  </si>
  <si>
    <t>Summe</t>
  </si>
  <si>
    <t>Milchviehbetrieb</t>
  </si>
  <si>
    <t>Bestands größe (n)</t>
  </si>
  <si>
    <t>Bestandsgebühr (Hof-TA)</t>
  </si>
  <si>
    <t>Blutprobennahme (Hof-TA)</t>
  </si>
  <si>
    <t>Fortsetzung in Stufe 2 inkl. Kot-Abklärungsuntersuchungen, die bei konsequenten Maßnahmen zu einer serologischen Map-Prävalenz unter etwa 5% führen und den Betrieb für den Übergang zu Stufe 3 qualifizieren.</t>
  </si>
  <si>
    <t>Map-Betriebsstatus</t>
  </si>
  <si>
    <t>Socken-tupfer</t>
  </si>
  <si>
    <t>Einstieg in Stufe 3 der Kontrollphase mit Einzel-Kotuntersuchungen.</t>
  </si>
  <si>
    <t>Bitte geben Sie in die gelb markierten Zellen die Gesamtzahl der Rinder ein und drücken Sie auf die 'Enter'-Taste</t>
  </si>
  <si>
    <t>Diagnostik Serologie ab 3.Probe</t>
  </si>
  <si>
    <t>Diagnostik PCR je Probe</t>
  </si>
  <si>
    <t>Durchschnittliche Bestandsgrößen und Alterskategorien in MiKu und MuKu-Betrieben M-V</t>
  </si>
  <si>
    <t xml:space="preserve">Gesamtzahl der Rinder im Bestand:  </t>
  </si>
  <si>
    <t>MuKuBetrieb</t>
  </si>
  <si>
    <t>Beihilfen</t>
  </si>
  <si>
    <t>Blut-Probenahme</t>
  </si>
  <si>
    <t>Einzeltier    Kot-PCR</t>
  </si>
  <si>
    <t>Bestand Gebühr</t>
  </si>
  <si>
    <t>1-2</t>
  </si>
  <si>
    <r>
      <t>Betrieb ist noch nicht im Programm und prüft</t>
    </r>
    <r>
      <rPr>
        <b/>
        <sz val="9"/>
        <color theme="1"/>
        <rFont val="Arial"/>
        <family val="2"/>
      </rPr>
      <t xml:space="preserve"> in Eigenregie</t>
    </r>
    <r>
      <rPr>
        <sz val="9"/>
        <color theme="1"/>
        <rFont val="Arial"/>
        <family val="2"/>
      </rPr>
      <t xml:space="preserve"> die Map-Durchseuchung mittels halbjährlichem Sockentupfer  oder über eine serologischer Stichprobe von ca. 20% der Rd.&gt;30 Leb.monate (z.B. in Zusammenhang mit der Jahresuntersuchung).</t>
    </r>
  </si>
  <si>
    <r>
      <t xml:space="preserve">Die vorliegende Kalkulation für einen Milchviehbetrieb hilft Ihnen bei der Schätzung der jährlichen diagnostischen Gebühren und tierärztlichen Probenahmen im Rahmen der Bekämpfungsmaßnahmen gegen die Paratuberkulose mit einer angenommenen Laufzeit von 9 Jahren im Verfahren bei einer Rate </t>
    </r>
    <r>
      <rPr>
        <b/>
        <i/>
        <sz val="13.5"/>
        <color theme="1"/>
        <rFont val="Arial"/>
        <family val="2"/>
      </rPr>
      <t>Map</t>
    </r>
    <r>
      <rPr>
        <b/>
        <sz val="13.5"/>
        <color theme="1"/>
        <rFont val="Arial"/>
        <family val="2"/>
      </rPr>
      <t>-infizierter adulter Rinder  von 15-20%.  Kalkuliert werden auch serologische Stichproben in Kontrollstufe 1, welche im Landesprogramm derzeit noch nicht berücksichtig sind.  Es ist wegen der Beihilfeoptionen sinnvoll, interessierte Betrieb schnell in die Stufe 2 zu überführen. Zu beachten sind weitere Kosten für Umbauten, Merzungen, Milchausfall, Zukäufe und einen erhöhten personellen Aufwand.</t>
    </r>
  </si>
  <si>
    <t>Diagnostischer Aufwand und Gebühren (€)</t>
  </si>
  <si>
    <r>
      <t xml:space="preserve">Hoftierarzt </t>
    </r>
    <r>
      <rPr>
        <sz val="11"/>
        <color theme="1"/>
        <rFont val="Arial"/>
        <family val="2"/>
      </rPr>
      <t>(Gebühren €)</t>
    </r>
  </si>
  <si>
    <t>Einzeltier Serologie</t>
  </si>
  <si>
    <r>
      <t>Infiziert</t>
    </r>
    <r>
      <rPr>
        <sz val="12"/>
        <color theme="1"/>
        <rFont val="Arial"/>
        <family val="2"/>
      </rPr>
      <t xml:space="preserve"> (o.Programm)</t>
    </r>
  </si>
  <si>
    <t>Einstieg in die Bekämpfungsstufe 2 mit serologischer Bestandsuntersuchung. Dadurch Anstieg von Kot-Untersuchung auf geschätzte  5% Map-positiver bzw. -verdächtiger Tiere mit sinkender Tendenz.                                                                                                                           Bitte achten Sie auf die sogenannten OD-Werte. Es gilt: je höher dieser Wert, desto wahrscheinlicher ist eine Infektion. Bereits zuvor serologisch stark positive Tiere sollten klinisch bewertet, ggf. im Kot nachuntersucht- und zeitnah gemerzt werden.</t>
  </si>
  <si>
    <t>Einstieg in Map-Unverdächtigkeit analog zur Anerkennungsphase mit Einzel-Kotuntersuchungen aller &gt;30 Monate alten Rinder alle 2 Jahre. Aus epidemiologischer Sicht ist hier auch ein Stichptobenverfahren denkbar, jedoch noch nicht bestätigt.</t>
  </si>
  <si>
    <t>Einstieg in eine dreijährige Anerkennungsphase. Hier sind die Einsparungen an Kosten und Aufwand mittels Kot-Poolungen  in der Map-Landes-AG noch zu thematiseren</t>
  </si>
  <si>
    <t>7-9</t>
  </si>
  <si>
    <t>Hinweise zur diagnostischen Strategie du zum Verfahren</t>
  </si>
  <si>
    <t>Angepasst vom Epidemiologischen Dienst / Tierseuchenbekämpfungsdienst, www.LALLF.de, August 2019</t>
  </si>
  <si>
    <r>
      <t xml:space="preserve">Betrieb ist Teilnehmer im Map-Landesprogramm. Halbjährliche Sockentupfer. Empfehlung zusätzlicher  Kot-Untersuchungen von geschätzten 4% klinisch verdächtigen Rindern und einer jährlichen serologischen Stichprobe von 20% der Tiere &gt;24 Lebensmonate.                                 </t>
    </r>
    <r>
      <rPr>
        <b/>
        <sz val="9"/>
        <color theme="1"/>
        <rFont val="Arial"/>
        <family val="2"/>
      </rPr>
      <t>Nur Sockentupfer sind in Stufe 1 beihilfefähig.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</si>
</sst>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#,##0.0\ &quot;€&quot;"/>
    <numFmt numFmtId="168" formatCode="#,##0.0\ _€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002060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b/>
      <sz val="13.5"/>
      <color theme="1"/>
      <name val="Arial"/>
      <family val="2"/>
    </font>
    <font>
      <sz val="9"/>
      <color rgb="FF002060"/>
      <name val="Arial"/>
      <family val="2"/>
    </font>
    <font>
      <b/>
      <i/>
      <sz val="13.5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81"/>
      <name val="Tahoma"/>
      <family val="2"/>
    </font>
    <font>
      <b/>
      <sz val="9"/>
      <color theme="1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rgb="FFEB6115"/>
        <bgColor indexed="64"/>
      </patternFill>
    </fill>
    <fill>
      <gradientFill degree="90">
        <stop position="0">
          <color rgb="FF92D050"/>
        </stop>
        <stop position="1">
          <color rgb="FF00B05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92D050"/>
        <bgColor auto="1"/>
      </patternFill>
    </fill>
    <fill>
      <gradientFill degree="90">
        <stop position="0">
          <color rgb="FFFCA904"/>
        </stop>
        <stop position="1">
          <color rgb="FFD2B94E"/>
        </stop>
      </gradientFill>
    </fill>
    <fill>
      <gradientFill degree="90">
        <stop position="0">
          <color rgb="FFEB6115"/>
        </stop>
        <stop position="1">
          <color rgb="FFFCBB04"/>
        </stop>
      </gradientFill>
    </fill>
  </fills>
  <borders count="7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6">
    <xf numFmtId="0" fontId="0" fillId="0" borderId="0" xfId="0"/>
    <xf numFmtId="0" fontId="0" fillId="0" borderId="0" xfId="0" applyFont="1"/>
    <xf numFmtId="0" fontId="4" fillId="0" borderId="0" xfId="0" applyFont="1" applyFill="1"/>
    <xf numFmtId="0" fontId="6" fillId="0" borderId="0" xfId="0" applyFont="1" applyFill="1" applyBorder="1"/>
    <xf numFmtId="0" fontId="3" fillId="0" borderId="0" xfId="0" applyFont="1" applyFill="1" applyBorder="1"/>
    <xf numFmtId="165" fontId="11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/>
    <xf numFmtId="1" fontId="8" fillId="2" borderId="60" xfId="0" applyNumberFormat="1" applyFont="1" applyFill="1" applyBorder="1" applyAlignment="1" applyProtection="1">
      <alignment horizontal="center"/>
      <protection locked="0"/>
    </xf>
    <xf numFmtId="0" fontId="21" fillId="0" borderId="14" xfId="0" applyFont="1" applyFill="1" applyBorder="1" applyAlignment="1" applyProtection="1">
      <alignment horizontal="center"/>
      <protection locked="0"/>
    </xf>
    <xf numFmtId="0" fontId="21" fillId="0" borderId="29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 wrapText="1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 wrapText="1"/>
      <protection locked="0"/>
    </xf>
    <xf numFmtId="0" fontId="4" fillId="0" borderId="28" xfId="0" applyFont="1" applyFill="1" applyBorder="1" applyAlignment="1" applyProtection="1">
      <alignment horizontal="center" wrapText="1"/>
      <protection locked="0"/>
    </xf>
    <xf numFmtId="0" fontId="22" fillId="4" borderId="35" xfId="0" applyFont="1" applyFill="1" applyBorder="1" applyAlignment="1" applyProtection="1">
      <alignment horizontal="left" vertical="center"/>
      <protection locked="0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2" fontId="12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22" fillId="9" borderId="65" xfId="0" applyFont="1" applyFill="1" applyBorder="1" applyAlignment="1" applyProtection="1">
      <alignment vertical="center"/>
      <protection locked="0"/>
    </xf>
    <xf numFmtId="49" fontId="21" fillId="0" borderId="31" xfId="0" applyNumberFormat="1" applyFont="1" applyFill="1" applyBorder="1" applyAlignment="1" applyProtection="1">
      <alignment horizontal="center" vertical="center"/>
      <protection locked="0"/>
    </xf>
    <xf numFmtId="2" fontId="12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66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2" fontId="12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2" fillId="7" borderId="34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2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64" xfId="0" applyFont="1" applyFill="1" applyBorder="1" applyAlignment="1" applyProtection="1">
      <alignment vertical="center"/>
      <protection locked="0"/>
    </xf>
    <xf numFmtId="0" fontId="22" fillId="6" borderId="40" xfId="0" applyFont="1" applyFill="1" applyBorder="1" applyAlignment="1" applyProtection="1">
      <alignment horizontal="left" vertical="center"/>
      <protection locked="0"/>
    </xf>
    <xf numFmtId="0" fontId="21" fillId="0" borderId="41" xfId="0" applyFont="1" applyFill="1" applyBorder="1" applyAlignment="1" applyProtection="1">
      <alignment horizontal="center" vertical="center"/>
      <protection locked="0"/>
    </xf>
    <xf numFmtId="2" fontId="12" fillId="0" borderId="4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166" fontId="7" fillId="0" borderId="59" xfId="0" applyNumberFormat="1" applyFont="1" applyBorder="1" applyAlignment="1" applyProtection="1">
      <alignment horizontal="center" vertical="center"/>
      <protection locked="0"/>
    </xf>
    <xf numFmtId="0" fontId="9" fillId="2" borderId="7" xfId="0" applyFont="1" applyFill="1" applyBorder="1" applyProtection="1">
      <protection locked="0"/>
    </xf>
    <xf numFmtId="167" fontId="9" fillId="2" borderId="8" xfId="0" applyNumberFormat="1" applyFont="1" applyFill="1" applyBorder="1" applyAlignment="1" applyProtection="1">
      <alignment horizontal="right"/>
      <protection locked="0"/>
    </xf>
    <xf numFmtId="0" fontId="9" fillId="2" borderId="9" xfId="0" applyFont="1" applyFill="1" applyBorder="1" applyProtection="1">
      <protection locked="0"/>
    </xf>
    <xf numFmtId="167" fontId="9" fillId="2" borderId="10" xfId="0" applyNumberFormat="1" applyFont="1" applyFill="1" applyBorder="1" applyAlignment="1" applyProtection="1">
      <alignment horizontal="right"/>
      <protection locked="0"/>
    </xf>
    <xf numFmtId="0" fontId="9" fillId="2" borderId="11" xfId="0" applyFont="1" applyFill="1" applyBorder="1" applyProtection="1">
      <protection locked="0"/>
    </xf>
    <xf numFmtId="167" fontId="9" fillId="2" borderId="12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7" fillId="0" borderId="5" xfId="2" applyFont="1" applyFill="1" applyBorder="1" applyAlignment="1" applyProtection="1">
      <alignment horizontal="center"/>
      <protection locked="0"/>
    </xf>
    <xf numFmtId="0" fontId="10" fillId="0" borderId="26" xfId="2" applyFont="1" applyFill="1" applyBorder="1" applyAlignment="1" applyProtection="1">
      <alignment horizontal="center"/>
      <protection locked="0"/>
    </xf>
    <xf numFmtId="0" fontId="10" fillId="0" borderId="16" xfId="2" applyFont="1" applyFill="1" applyBorder="1" applyAlignment="1" applyProtection="1">
      <alignment horizontal="center"/>
      <protection locked="0"/>
    </xf>
    <xf numFmtId="0" fontId="10" fillId="0" borderId="0" xfId="2" applyFont="1" applyFill="1" applyBorder="1" applyAlignment="1" applyProtection="1">
      <alignment horizontal="center"/>
      <protection locked="0"/>
    </xf>
    <xf numFmtId="0" fontId="5" fillId="0" borderId="6" xfId="2" applyFont="1" applyFill="1" applyBorder="1" applyAlignment="1" applyProtection="1">
      <alignment horizontal="center"/>
      <protection locked="0"/>
    </xf>
    <xf numFmtId="0" fontId="5" fillId="0" borderId="4" xfId="2" applyFont="1" applyFill="1" applyBorder="1" applyAlignment="1" applyProtection="1">
      <alignment horizontal="center"/>
      <protection locked="0"/>
    </xf>
    <xf numFmtId="0" fontId="5" fillId="0" borderId="3" xfId="2" applyFont="1" applyFill="1" applyBorder="1" applyAlignment="1" applyProtection="1">
      <alignment horizontal="center"/>
      <protection locked="0"/>
    </xf>
    <xf numFmtId="0" fontId="5" fillId="0" borderId="17" xfId="2" applyFont="1" applyFill="1" applyBorder="1" applyAlignment="1" applyProtection="1">
      <alignment horizontal="center"/>
      <protection locked="0"/>
    </xf>
    <xf numFmtId="0" fontId="10" fillId="0" borderId="27" xfId="2" applyFont="1" applyFill="1" applyBorder="1" applyAlignment="1" applyProtection="1">
      <alignment horizontal="center"/>
      <protection locked="0"/>
    </xf>
    <xf numFmtId="0" fontId="10" fillId="0" borderId="19" xfId="2" applyFont="1" applyFill="1" applyBorder="1" applyAlignment="1" applyProtection="1">
      <alignment horizontal="center"/>
      <protection locked="0"/>
    </xf>
    <xf numFmtId="0" fontId="10" fillId="0" borderId="17" xfId="2" applyFont="1" applyFill="1" applyBorder="1" applyAlignment="1" applyProtection="1">
      <alignment horizontal="center"/>
      <protection locked="0"/>
    </xf>
    <xf numFmtId="0" fontId="10" fillId="0" borderId="45" xfId="2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165" fontId="11" fillId="0" borderId="0" xfId="0" applyNumberFormat="1" applyFont="1" applyFill="1" applyBorder="1" applyAlignment="1" applyProtection="1">
      <alignment horizontal="center"/>
      <protection locked="0"/>
    </xf>
    <xf numFmtId="1" fontId="4" fillId="0" borderId="50" xfId="0" applyNumberFormat="1" applyFont="1" applyFill="1" applyBorder="1" applyAlignment="1" applyProtection="1">
      <alignment horizontal="center" vertical="center"/>
    </xf>
    <xf numFmtId="168" fontId="4" fillId="0" borderId="38" xfId="0" applyNumberFormat="1" applyFont="1" applyFill="1" applyBorder="1" applyAlignment="1" applyProtection="1">
      <alignment horizontal="center" vertical="center"/>
    </xf>
    <xf numFmtId="1" fontId="4" fillId="0" borderId="37" xfId="0" applyNumberFormat="1" applyFont="1" applyFill="1" applyBorder="1" applyAlignment="1" applyProtection="1">
      <alignment horizontal="center" vertical="center"/>
    </xf>
    <xf numFmtId="168" fontId="4" fillId="0" borderId="54" xfId="0" applyNumberFormat="1" applyFont="1" applyFill="1" applyBorder="1" applyAlignment="1" applyProtection="1">
      <alignment horizontal="center" vertical="center"/>
    </xf>
    <xf numFmtId="168" fontId="5" fillId="0" borderId="37" xfId="0" applyNumberFormat="1" applyFont="1" applyFill="1" applyBorder="1" applyAlignment="1" applyProtection="1">
      <alignment horizontal="center" vertical="center"/>
    </xf>
    <xf numFmtId="168" fontId="7" fillId="0" borderId="53" xfId="0" applyNumberFormat="1" applyFont="1" applyFill="1" applyBorder="1" applyAlignment="1" applyProtection="1">
      <alignment horizontal="center" vertical="center"/>
    </xf>
    <xf numFmtId="1" fontId="4" fillId="0" borderId="74" xfId="0" applyNumberFormat="1" applyFont="1" applyFill="1" applyBorder="1" applyAlignment="1" applyProtection="1">
      <alignment horizontal="center" vertical="center"/>
    </xf>
    <xf numFmtId="168" fontId="4" fillId="0" borderId="0" xfId="0" applyNumberFormat="1" applyFont="1" applyFill="1" applyBorder="1" applyAlignment="1" applyProtection="1">
      <alignment horizontal="center" vertical="center"/>
    </xf>
    <xf numFmtId="1" fontId="4" fillId="0" borderId="14" xfId="0" applyNumberFormat="1" applyFont="1" applyFill="1" applyBorder="1" applyAlignment="1" applyProtection="1">
      <alignment horizontal="center" vertical="center"/>
    </xf>
    <xf numFmtId="168" fontId="4" fillId="0" borderId="9" xfId="0" applyNumberFormat="1" applyFont="1" applyFill="1" applyBorder="1" applyAlignment="1" applyProtection="1">
      <alignment horizontal="center" vertical="center"/>
    </xf>
    <xf numFmtId="168" fontId="5" fillId="0" borderId="14" xfId="0" applyNumberFormat="1" applyFont="1" applyFill="1" applyBorder="1" applyAlignment="1" applyProtection="1">
      <alignment horizontal="center" vertical="center"/>
    </xf>
    <xf numFmtId="168" fontId="7" fillId="0" borderId="68" xfId="0" applyNumberFormat="1" applyFont="1" applyFill="1" applyBorder="1" applyAlignment="1" applyProtection="1">
      <alignment horizontal="center" vertical="center"/>
    </xf>
    <xf numFmtId="1" fontId="4" fillId="0" borderId="63" xfId="0" applyNumberFormat="1" applyFont="1" applyFill="1" applyBorder="1" applyAlignment="1" applyProtection="1">
      <alignment horizontal="center" vertical="center"/>
    </xf>
    <xf numFmtId="168" fontId="4" fillId="0" borderId="70" xfId="0" applyNumberFormat="1" applyFont="1" applyFill="1" applyBorder="1" applyAlignment="1" applyProtection="1">
      <alignment horizontal="center" vertical="center"/>
    </xf>
    <xf numFmtId="168" fontId="4" fillId="0" borderId="71" xfId="0" applyNumberFormat="1" applyFont="1" applyFill="1" applyBorder="1" applyAlignment="1" applyProtection="1">
      <alignment horizontal="center" vertical="center"/>
    </xf>
    <xf numFmtId="168" fontId="5" fillId="0" borderId="62" xfId="0" applyNumberFormat="1" applyFont="1" applyFill="1" applyBorder="1" applyAlignment="1" applyProtection="1">
      <alignment horizontal="center" vertical="center"/>
    </xf>
    <xf numFmtId="168" fontId="7" fillId="0" borderId="72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Alignment="1" applyProtection="1">
      <alignment horizontal="center" vertical="center"/>
    </xf>
    <xf numFmtId="168" fontId="4" fillId="0" borderId="0" xfId="0" applyNumberFormat="1" applyFont="1" applyFill="1" applyAlignment="1" applyProtection="1">
      <alignment horizontal="center" vertical="center"/>
    </xf>
    <xf numFmtId="1" fontId="4" fillId="0" borderId="67" xfId="0" applyNumberFormat="1" applyFont="1" applyFill="1" applyBorder="1" applyAlignment="1" applyProtection="1">
      <alignment horizontal="center" vertical="center"/>
    </xf>
    <xf numFmtId="0" fontId="4" fillId="0" borderId="67" xfId="0" applyFont="1" applyFill="1" applyBorder="1" applyAlignment="1" applyProtection="1">
      <alignment horizontal="center" vertical="center"/>
    </xf>
    <xf numFmtId="168" fontId="4" fillId="0" borderId="56" xfId="0" applyNumberFormat="1" applyFont="1" applyFill="1" applyBorder="1" applyAlignment="1" applyProtection="1">
      <alignment horizontal="center" vertical="center"/>
    </xf>
    <xf numFmtId="168" fontId="5" fillId="0" borderId="69" xfId="0" applyNumberFormat="1" applyFont="1" applyFill="1" applyBorder="1" applyAlignment="1" applyProtection="1">
      <alignment horizontal="center" vertical="center"/>
    </xf>
    <xf numFmtId="168" fontId="7" fillId="0" borderId="75" xfId="0" applyNumberFormat="1" applyFont="1" applyFill="1" applyBorder="1" applyAlignment="1" applyProtection="1">
      <alignment horizontal="center" vertical="center"/>
    </xf>
    <xf numFmtId="1" fontId="4" fillId="0" borderId="24" xfId="0" applyNumberFormat="1" applyFont="1" applyFill="1" applyBorder="1" applyAlignment="1" applyProtection="1">
      <alignment horizontal="center" vertical="center"/>
    </xf>
    <xf numFmtId="168" fontId="4" fillId="0" borderId="22" xfId="0" applyNumberFormat="1" applyFont="1" applyFill="1" applyBorder="1" applyAlignment="1" applyProtection="1">
      <alignment horizontal="center" vertical="center"/>
    </xf>
    <xf numFmtId="168" fontId="4" fillId="0" borderId="57" xfId="0" applyNumberFormat="1" applyFont="1" applyFill="1" applyBorder="1" applyAlignment="1" applyProtection="1">
      <alignment horizontal="center" vertical="center"/>
    </xf>
    <xf numFmtId="168" fontId="5" fillId="0" borderId="39" xfId="0" applyNumberFormat="1" applyFont="1" applyFill="1" applyBorder="1" applyAlignment="1" applyProtection="1">
      <alignment horizontal="center" vertical="center"/>
    </xf>
    <xf numFmtId="168" fontId="7" fillId="0" borderId="49" xfId="0" applyNumberFormat="1" applyFont="1" applyFill="1" applyBorder="1" applyAlignment="1" applyProtection="1">
      <alignment horizontal="center" vertical="center"/>
    </xf>
    <xf numFmtId="1" fontId="4" fillId="0" borderId="39" xfId="0" applyNumberFormat="1" applyFont="1" applyFill="1" applyBorder="1" applyAlignment="1" applyProtection="1">
      <alignment horizontal="center" vertical="center"/>
    </xf>
    <xf numFmtId="168" fontId="4" fillId="0" borderId="13" xfId="0" applyNumberFormat="1" applyFont="1" applyFill="1" applyBorder="1" applyAlignment="1" applyProtection="1">
      <alignment horizontal="center" vertical="center"/>
    </xf>
    <xf numFmtId="168" fontId="5" fillId="0" borderId="24" xfId="0" applyNumberFormat="1" applyFont="1" applyFill="1" applyBorder="1" applyAlignment="1" applyProtection="1">
      <alignment horizontal="center" vertical="center"/>
    </xf>
    <xf numFmtId="1" fontId="4" fillId="0" borderId="31" xfId="0" applyNumberFormat="1" applyFont="1" applyFill="1" applyBorder="1" applyAlignment="1" applyProtection="1">
      <alignment horizontal="center" vertical="center"/>
    </xf>
    <xf numFmtId="168" fontId="4" fillId="0" borderId="32" xfId="0" applyNumberFormat="1" applyFont="1" applyFill="1" applyBorder="1" applyAlignment="1" applyProtection="1">
      <alignment horizontal="center" vertical="center"/>
    </xf>
    <xf numFmtId="168" fontId="4" fillId="0" borderId="55" xfId="0" applyNumberFormat="1" applyFont="1" applyFill="1" applyBorder="1" applyAlignment="1" applyProtection="1">
      <alignment horizontal="center" vertical="center"/>
    </xf>
    <xf numFmtId="168" fontId="7" fillId="0" borderId="76" xfId="0" applyNumberFormat="1" applyFont="1" applyFill="1" applyBorder="1" applyAlignment="1" applyProtection="1">
      <alignment horizontal="center" vertical="center"/>
    </xf>
    <xf numFmtId="1" fontId="4" fillId="0" borderId="42" xfId="0" applyNumberFormat="1" applyFont="1" applyFill="1" applyBorder="1" applyAlignment="1" applyProtection="1">
      <alignment horizontal="center" vertical="center"/>
    </xf>
    <xf numFmtId="168" fontId="4" fillId="0" borderId="43" xfId="0" applyNumberFormat="1" applyFont="1" applyFill="1" applyBorder="1" applyAlignment="1" applyProtection="1">
      <alignment horizontal="center" vertical="center"/>
    </xf>
    <xf numFmtId="168" fontId="4" fillId="0" borderId="40" xfId="0" applyNumberFormat="1" applyFont="1" applyFill="1" applyBorder="1" applyAlignment="1" applyProtection="1">
      <alignment horizontal="center" vertical="center"/>
    </xf>
    <xf numFmtId="168" fontId="4" fillId="0" borderId="58" xfId="0" applyNumberFormat="1" applyFont="1" applyFill="1" applyBorder="1" applyAlignment="1" applyProtection="1">
      <alignment horizontal="center" vertical="center"/>
    </xf>
    <xf numFmtId="168" fontId="5" fillId="0" borderId="61" xfId="0" applyNumberFormat="1" applyFont="1" applyFill="1" applyBorder="1" applyAlignment="1" applyProtection="1">
      <alignment horizontal="center" vertical="center"/>
    </xf>
    <xf numFmtId="168" fontId="7" fillId="0" borderId="77" xfId="0" applyNumberFormat="1" applyFont="1" applyFill="1" applyBorder="1" applyAlignment="1" applyProtection="1">
      <alignment horizontal="center" vertical="center"/>
    </xf>
    <xf numFmtId="1" fontId="4" fillId="0" borderId="14" xfId="0" applyNumberFormat="1" applyFont="1" applyFill="1" applyBorder="1" applyAlignment="1" applyProtection="1">
      <alignment horizontal="center"/>
    </xf>
    <xf numFmtId="1" fontId="4" fillId="0" borderId="18" xfId="0" applyNumberFormat="1" applyFont="1" applyFill="1" applyBorder="1" applyAlignment="1" applyProtection="1">
      <alignment horizontal="center"/>
    </xf>
    <xf numFmtId="165" fontId="4" fillId="0" borderId="14" xfId="0" applyNumberFormat="1" applyFont="1" applyFill="1" applyBorder="1" applyAlignment="1" applyProtection="1">
      <alignment horizontal="center"/>
    </xf>
    <xf numFmtId="165" fontId="4" fillId="0" borderId="18" xfId="0" applyNumberFormat="1" applyFont="1" applyFill="1" applyBorder="1" applyAlignment="1" applyProtection="1">
      <alignment horizontal="center"/>
    </xf>
    <xf numFmtId="0" fontId="10" fillId="0" borderId="25" xfId="0" applyFont="1" applyFill="1" applyBorder="1" applyAlignment="1" applyProtection="1">
      <alignment horizontal="center"/>
    </xf>
    <xf numFmtId="1" fontId="11" fillId="0" borderId="20" xfId="0" applyNumberFormat="1" applyFont="1" applyFill="1" applyBorder="1" applyAlignment="1" applyProtection="1">
      <alignment horizontal="center"/>
    </xf>
    <xf numFmtId="1" fontId="11" fillId="0" borderId="18" xfId="0" applyNumberFormat="1" applyFont="1" applyFill="1" applyBorder="1" applyAlignment="1" applyProtection="1">
      <alignment horizontal="center"/>
    </xf>
    <xf numFmtId="165" fontId="11" fillId="0" borderId="46" xfId="0" applyNumberFormat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11" fillId="0" borderId="20" xfId="0" applyFont="1" applyFill="1" applyBorder="1" applyAlignment="1" applyProtection="1">
      <alignment horizontal="center"/>
    </xf>
    <xf numFmtId="3" fontId="4" fillId="0" borderId="14" xfId="0" applyNumberFormat="1" applyFont="1" applyFill="1" applyBorder="1" applyAlignment="1" applyProtection="1">
      <alignment horizontal="center"/>
    </xf>
    <xf numFmtId="3" fontId="11" fillId="0" borderId="20" xfId="0" applyNumberFormat="1" applyFont="1" applyFill="1" applyBorder="1" applyAlignment="1" applyProtection="1">
      <alignment horizontal="center"/>
    </xf>
    <xf numFmtId="164" fontId="4" fillId="0" borderId="14" xfId="0" applyNumberFormat="1" applyFont="1" applyFill="1" applyBorder="1" applyAlignment="1" applyProtection="1">
      <alignment horizontal="center"/>
    </xf>
    <xf numFmtId="164" fontId="4" fillId="0" borderId="18" xfId="0" applyNumberFormat="1" applyFont="1" applyFill="1" applyBorder="1" applyAlignment="1" applyProtection="1">
      <alignment horizontal="center"/>
    </xf>
    <xf numFmtId="164" fontId="4" fillId="3" borderId="14" xfId="0" applyNumberFormat="1" applyFont="1" applyFill="1" applyBorder="1" applyAlignment="1" applyProtection="1">
      <alignment horizontal="center"/>
    </xf>
    <xf numFmtId="164" fontId="4" fillId="3" borderId="18" xfId="0" applyNumberFormat="1" applyFont="1" applyFill="1" applyBorder="1" applyAlignment="1" applyProtection="1">
      <alignment horizontal="center"/>
    </xf>
    <xf numFmtId="164" fontId="11" fillId="0" borderId="20" xfId="0" applyNumberFormat="1" applyFont="1" applyFill="1" applyBorder="1" applyAlignment="1" applyProtection="1">
      <alignment horizontal="center"/>
    </xf>
    <xf numFmtId="164" fontId="11" fillId="0" borderId="18" xfId="0" applyNumberFormat="1" applyFont="1" applyFill="1" applyBorder="1" applyAlignment="1" applyProtection="1">
      <alignment horizontal="center"/>
    </xf>
    <xf numFmtId="164" fontId="11" fillId="3" borderId="46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Alignment="1">
      <alignment horizontal="left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1" fontId="5" fillId="0" borderId="44" xfId="0" applyNumberFormat="1" applyFont="1" applyFill="1" applyBorder="1" applyAlignment="1" applyProtection="1">
      <alignment horizontal="center" vertical="center"/>
      <protection locked="0"/>
    </xf>
    <xf numFmtId="1" fontId="5" fillId="0" borderId="21" xfId="0" applyNumberFormat="1" applyFont="1" applyFill="1" applyBorder="1" applyAlignment="1" applyProtection="1">
      <alignment horizontal="center" vertical="center"/>
      <protection locked="0"/>
    </xf>
    <xf numFmtId="1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horizontal="center" vertical="center" wrapText="1"/>
      <protection locked="0"/>
    </xf>
    <xf numFmtId="0" fontId="7" fillId="0" borderId="52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22" fillId="8" borderId="1" xfId="0" applyFont="1" applyFill="1" applyBorder="1" applyAlignment="1" applyProtection="1">
      <alignment horizontal="left" vertical="center"/>
      <protection locked="0"/>
    </xf>
    <xf numFmtId="0" fontId="22" fillId="8" borderId="3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center"/>
    </xf>
    <xf numFmtId="0" fontId="0" fillId="0" borderId="59" xfId="0" applyFont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left" vertical="center" wrapText="1"/>
    </xf>
    <xf numFmtId="0" fontId="5" fillId="0" borderId="15" xfId="2" applyFont="1" applyFill="1" applyBorder="1" applyAlignment="1" applyProtection="1">
      <alignment horizontal="center"/>
      <protection locked="0"/>
    </xf>
    <xf numFmtId="0" fontId="5" fillId="0" borderId="5" xfId="2" applyFont="1" applyFill="1" applyBorder="1" applyAlignment="1" applyProtection="1">
      <alignment horizontal="center"/>
      <protection locked="0"/>
    </xf>
    <xf numFmtId="0" fontId="7" fillId="0" borderId="15" xfId="2" applyFont="1" applyFill="1" applyBorder="1" applyAlignment="1" applyProtection="1">
      <alignment horizontal="center"/>
      <protection locked="0"/>
    </xf>
    <xf numFmtId="0" fontId="7" fillId="0" borderId="5" xfId="2" applyFont="1" applyFill="1" applyBorder="1" applyAlignment="1" applyProtection="1">
      <alignment horizontal="center"/>
      <protection locked="0"/>
    </xf>
    <xf numFmtId="0" fontId="7" fillId="0" borderId="16" xfId="2" applyFont="1" applyFill="1" applyBorder="1" applyAlignment="1" applyProtection="1">
      <alignment horizontal="center"/>
      <protection locked="0"/>
    </xf>
    <xf numFmtId="0" fontId="10" fillId="0" borderId="15" xfId="2" applyFont="1" applyFill="1" applyBorder="1" applyAlignment="1" applyProtection="1">
      <alignment horizontal="center"/>
      <protection locked="0"/>
    </xf>
    <xf numFmtId="0" fontId="10" fillId="0" borderId="5" xfId="2" applyFont="1" applyFill="1" applyBorder="1" applyAlignment="1" applyProtection="1">
      <alignment horizontal="center"/>
      <protection locked="0"/>
    </xf>
    <xf numFmtId="0" fontId="5" fillId="0" borderId="50" xfId="0" applyFont="1" applyFill="1" applyBorder="1" applyAlignment="1" applyProtection="1">
      <alignment horizontal="center"/>
      <protection locked="0"/>
    </xf>
    <xf numFmtId="0" fontId="5" fillId="0" borderId="47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47" xfId="0" applyFont="1" applyFill="1" applyBorder="1" applyAlignment="1" applyProtection="1">
      <alignment horizontal="left" vertical="center"/>
      <protection locked="0"/>
    </xf>
    <xf numFmtId="0" fontId="3" fillId="0" borderId="48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2" fontId="15" fillId="0" borderId="9" xfId="0" applyNumberFormat="1" applyFont="1" applyFill="1" applyBorder="1" applyAlignment="1" applyProtection="1">
      <alignment horizontal="right" wrapText="1"/>
      <protection locked="0"/>
    </xf>
    <xf numFmtId="2" fontId="15" fillId="0" borderId="0" xfId="0" applyNumberFormat="1" applyFont="1" applyFill="1" applyBorder="1" applyAlignment="1" applyProtection="1">
      <alignment horizontal="right" wrapText="1"/>
      <protection locked="0"/>
    </xf>
    <xf numFmtId="2" fontId="12" fillId="0" borderId="73" xfId="0" applyNumberFormat="1" applyFont="1" applyFill="1" applyBorder="1" applyAlignment="1" applyProtection="1">
      <alignment horizontal="left" vertical="center" wrapText="1"/>
      <protection locked="0"/>
    </xf>
    <xf numFmtId="2" fontId="12" fillId="0" borderId="33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Standard" xfId="0" builtinId="0"/>
    <cellStyle name="Standard 2" xfId="1"/>
    <cellStyle name="Standard_Tabelle1" xfId="2"/>
  </cellStyles>
  <dxfs count="0"/>
  <tableStyles count="0" defaultTableStyle="TableStyleMedium2" defaultPivotStyle="PivotStyleLight16"/>
  <colors>
    <mruColors>
      <color rgb="FFFCBB04"/>
      <color rgb="FFFCA904"/>
      <color rgb="FFD2B94E"/>
      <color rgb="FFD4D03C"/>
      <color rgb="FFFF9999"/>
      <color rgb="FFEB6115"/>
      <color rgb="FFFFFF99"/>
      <color rgb="FF99FF33"/>
      <color rgb="FFCC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3"/>
  <sheetViews>
    <sheetView tabSelected="1" zoomScale="70" zoomScaleNormal="70" workbookViewId="0">
      <selection activeCell="T11" sqref="T11"/>
    </sheetView>
  </sheetViews>
  <sheetFormatPr baseColWidth="10" defaultRowHeight="15" x14ac:dyDescent="0.25"/>
  <cols>
    <col min="1" max="1" width="1.7109375" style="1" customWidth="1"/>
    <col min="2" max="2" width="26.28515625" style="1" customWidth="1"/>
    <col min="3" max="3" width="8.42578125" style="1" customWidth="1"/>
    <col min="4" max="4" width="12" style="1" customWidth="1"/>
    <col min="5" max="6" width="13" style="1" customWidth="1"/>
    <col min="7" max="7" width="14.7109375" style="1" customWidth="1"/>
    <col min="8" max="8" width="15.7109375" style="1" customWidth="1"/>
    <col min="9" max="10" width="13" style="1" customWidth="1"/>
    <col min="11" max="12" width="14.140625" style="1" customWidth="1"/>
    <col min="13" max="14" width="13.42578125" style="1" customWidth="1"/>
    <col min="15" max="15" width="70.85546875" style="1" customWidth="1"/>
    <col min="16" max="16" width="2.28515625" style="1" customWidth="1"/>
    <col min="17" max="16384" width="11.42578125" style="1"/>
  </cols>
  <sheetData>
    <row r="1" spans="1:18" s="2" customFormat="1" ht="24.75" customHeight="1" x14ac:dyDescent="0.2">
      <c r="B1" s="134" t="s">
        <v>39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1"/>
    </row>
    <row r="2" spans="1:18" s="2" customFormat="1" ht="24.75" customHeight="1" x14ac:dyDescent="0.2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1"/>
    </row>
    <row r="3" spans="1:18" s="2" customFormat="1" ht="24.75" customHeight="1" x14ac:dyDescent="0.2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1"/>
    </row>
    <row r="4" spans="1:18" s="2" customFormat="1" ht="25.5" customHeight="1" thickBot="1" x14ac:dyDescent="0.3"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31"/>
    </row>
    <row r="5" spans="1:18" s="3" customFormat="1" ht="25.5" customHeight="1" thickTop="1" thickBot="1" x14ac:dyDescent="0.35">
      <c r="B5" s="118" t="s">
        <v>31</v>
      </c>
      <c r="C5" s="118"/>
      <c r="D5" s="118"/>
      <c r="E5" s="118"/>
      <c r="F5" s="118"/>
      <c r="G5" s="118"/>
      <c r="H5" s="118"/>
      <c r="I5" s="7">
        <v>550</v>
      </c>
      <c r="J5" s="117"/>
      <c r="K5" s="117"/>
      <c r="L5" s="117"/>
      <c r="M5" s="117"/>
      <c r="N5" s="117"/>
      <c r="O5" s="117"/>
      <c r="P5" s="131"/>
    </row>
    <row r="6" spans="1:18" s="4" customFormat="1" ht="9.75" customHeight="1" thickTop="1" thickBot="1" x14ac:dyDescent="0.3">
      <c r="A6" s="116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1"/>
    </row>
    <row r="7" spans="1:18" s="2" customFormat="1" ht="33" customHeight="1" x14ac:dyDescent="0.25">
      <c r="A7" s="116"/>
      <c r="B7" s="147" t="s">
        <v>24</v>
      </c>
      <c r="C7" s="8" t="s">
        <v>11</v>
      </c>
      <c r="D7" s="145" t="s">
        <v>20</v>
      </c>
      <c r="E7" s="149" t="s">
        <v>40</v>
      </c>
      <c r="F7" s="150"/>
      <c r="G7" s="150"/>
      <c r="H7" s="150"/>
      <c r="I7" s="150"/>
      <c r="J7" s="151"/>
      <c r="K7" s="142" t="s">
        <v>41</v>
      </c>
      <c r="L7" s="143"/>
      <c r="M7" s="120" t="s">
        <v>18</v>
      </c>
      <c r="N7" s="125" t="s">
        <v>33</v>
      </c>
      <c r="O7" s="127" t="s">
        <v>48</v>
      </c>
      <c r="P7" s="131"/>
    </row>
    <row r="8" spans="1:18" s="2" customFormat="1" ht="33.75" customHeight="1" thickBot="1" x14ac:dyDescent="0.3">
      <c r="A8" s="116"/>
      <c r="B8" s="148"/>
      <c r="C8" s="9"/>
      <c r="D8" s="146"/>
      <c r="E8" s="10" t="s">
        <v>42</v>
      </c>
      <c r="F8" s="11" t="s">
        <v>15</v>
      </c>
      <c r="G8" s="10" t="s">
        <v>35</v>
      </c>
      <c r="H8" s="11" t="s">
        <v>15</v>
      </c>
      <c r="I8" s="10" t="s">
        <v>25</v>
      </c>
      <c r="J8" s="11" t="s">
        <v>15</v>
      </c>
      <c r="K8" s="12" t="s">
        <v>34</v>
      </c>
      <c r="L8" s="13" t="s">
        <v>36</v>
      </c>
      <c r="M8" s="121"/>
      <c r="N8" s="126"/>
      <c r="O8" s="128"/>
      <c r="P8" s="131"/>
    </row>
    <row r="9" spans="1:18" s="2" customFormat="1" ht="51.75" customHeight="1" x14ac:dyDescent="0.2">
      <c r="A9" s="116"/>
      <c r="B9" s="14" t="s">
        <v>43</v>
      </c>
      <c r="C9" s="15">
        <v>1</v>
      </c>
      <c r="D9" s="122">
        <f>I5</f>
        <v>550</v>
      </c>
      <c r="E9" s="55">
        <f>((G27*D9)*0.2)</f>
        <v>52.620349051635628</v>
      </c>
      <c r="F9" s="56">
        <f>E9*C19</f>
        <v>163.12308206007046</v>
      </c>
      <c r="G9" s="57">
        <v>0</v>
      </c>
      <c r="H9" s="56">
        <f t="shared" ref="H9" si="0">G9*28.66</f>
        <v>0</v>
      </c>
      <c r="I9" s="57">
        <v>2</v>
      </c>
      <c r="J9" s="56">
        <f>I9*C20</f>
        <v>40</v>
      </c>
      <c r="K9" s="58">
        <f>E9*C18</f>
        <v>181.01400073762656</v>
      </c>
      <c r="L9" s="56">
        <f>C21</f>
        <v>20</v>
      </c>
      <c r="M9" s="59">
        <f>F9+H9+J9+K9+L9</f>
        <v>404.13708279769702</v>
      </c>
      <c r="N9" s="60">
        <v>0</v>
      </c>
      <c r="O9" s="16" t="s">
        <v>38</v>
      </c>
      <c r="P9" s="131"/>
    </row>
    <row r="10" spans="1:18" s="2" customFormat="1" ht="51.75" customHeight="1" x14ac:dyDescent="0.2">
      <c r="A10" s="116"/>
      <c r="B10" s="17" t="s">
        <v>12</v>
      </c>
      <c r="C10" s="18" t="s">
        <v>37</v>
      </c>
      <c r="D10" s="123"/>
      <c r="E10" s="61">
        <f>((F27*D9)*0.2)</f>
        <v>61.978579565920512</v>
      </c>
      <c r="F10" s="62">
        <f>E10*C19</f>
        <v>192.1335966543536</v>
      </c>
      <c r="G10" s="63">
        <f>((D9*F27)*0.04)</f>
        <v>12.395715913184102</v>
      </c>
      <c r="H10" s="62">
        <f>G10*C20</f>
        <v>247.91431826368205</v>
      </c>
      <c r="I10" s="63">
        <v>2</v>
      </c>
      <c r="J10" s="62">
        <f>I10*C20</f>
        <v>40</v>
      </c>
      <c r="K10" s="64">
        <f>E10*C18</f>
        <v>213.20631370676657</v>
      </c>
      <c r="L10" s="62">
        <f>C21</f>
        <v>20</v>
      </c>
      <c r="M10" s="65">
        <f>F10+H10+J10+K10+L10</f>
        <v>713.25422862480218</v>
      </c>
      <c r="N10" s="66">
        <f>((J10)*(13/20))</f>
        <v>26</v>
      </c>
      <c r="O10" s="19" t="s">
        <v>50</v>
      </c>
      <c r="P10" s="131"/>
      <c r="R10" s="6"/>
    </row>
    <row r="11" spans="1:18" s="2" customFormat="1" ht="51.75" customHeight="1" x14ac:dyDescent="0.2">
      <c r="A11" s="116"/>
      <c r="B11" s="129" t="s">
        <v>13</v>
      </c>
      <c r="C11" s="20">
        <v>3</v>
      </c>
      <c r="D11" s="123"/>
      <c r="E11" s="67">
        <f>(D9*F27)</f>
        <v>309.89289782960253</v>
      </c>
      <c r="F11" s="68">
        <f>E11*C19</f>
        <v>960.66798327176787</v>
      </c>
      <c r="G11" s="67">
        <f>((D9*F27)*0.05)</f>
        <v>15.494644891480128</v>
      </c>
      <c r="H11" s="68">
        <f>G11*C20</f>
        <v>309.89289782960259</v>
      </c>
      <c r="I11" s="67">
        <v>1</v>
      </c>
      <c r="J11" s="68">
        <f>I11*C20</f>
        <v>20</v>
      </c>
      <c r="K11" s="69">
        <f>E11*C18</f>
        <v>1066.0315685338328</v>
      </c>
      <c r="L11" s="68">
        <f>C21</f>
        <v>20</v>
      </c>
      <c r="M11" s="70">
        <f>F11+H11+J11+K11+L11</f>
        <v>2376.5924496352031</v>
      </c>
      <c r="N11" s="71">
        <f>(F11*(2/3))+(H11+J11)*(13/20)+E11</f>
        <v>1164.7686036000227</v>
      </c>
      <c r="O11" s="154" t="s">
        <v>44</v>
      </c>
      <c r="P11" s="131"/>
      <c r="R11" s="6"/>
    </row>
    <row r="12" spans="1:18" s="2" customFormat="1" ht="51.75" customHeight="1" x14ac:dyDescent="0.2">
      <c r="A12" s="116"/>
      <c r="B12" s="129"/>
      <c r="C12" s="21">
        <v>4</v>
      </c>
      <c r="D12" s="123"/>
      <c r="E12" s="72">
        <f>E11</f>
        <v>309.89289782960253</v>
      </c>
      <c r="F12" s="73">
        <f>F11</f>
        <v>960.66798327176787</v>
      </c>
      <c r="G12" s="74">
        <f>((D9*F27)*0.03)</f>
        <v>9.2967869348880754</v>
      </c>
      <c r="H12" s="73">
        <f>G12*C20</f>
        <v>185.93573869776151</v>
      </c>
      <c r="I12" s="75">
        <v>1</v>
      </c>
      <c r="J12" s="73">
        <f>I12*C20</f>
        <v>20</v>
      </c>
      <c r="K12" s="76">
        <f>K11</f>
        <v>1066.0315685338328</v>
      </c>
      <c r="L12" s="73">
        <f>C21</f>
        <v>20</v>
      </c>
      <c r="M12" s="77">
        <f>F12+H12+J12+K12+L12</f>
        <v>2252.6352905033623</v>
      </c>
      <c r="N12" s="78">
        <f>(F12*(2/3))+(H12+J12)*(13/20)+E12</f>
        <v>1084.1964501643261</v>
      </c>
      <c r="O12" s="155"/>
      <c r="P12" s="131"/>
    </row>
    <row r="13" spans="1:18" s="2" customFormat="1" ht="51.75" customHeight="1" x14ac:dyDescent="0.2">
      <c r="A13" s="116"/>
      <c r="B13" s="130"/>
      <c r="C13" s="22">
        <v>5</v>
      </c>
      <c r="D13" s="123"/>
      <c r="E13" s="79">
        <f>E11</f>
        <v>309.89289782960253</v>
      </c>
      <c r="F13" s="80">
        <f>E13*C19</f>
        <v>960.66798327176787</v>
      </c>
      <c r="G13" s="79">
        <f>((D9*F27)*0.02)</f>
        <v>6.1978579565920509</v>
      </c>
      <c r="H13" s="80">
        <f>G13*C20</f>
        <v>123.95715913184102</v>
      </c>
      <c r="I13" s="79">
        <v>1</v>
      </c>
      <c r="J13" s="80">
        <f>I13*C20</f>
        <v>20</v>
      </c>
      <c r="K13" s="81">
        <f>K11</f>
        <v>1066.0315685338328</v>
      </c>
      <c r="L13" s="80">
        <f>L12</f>
        <v>20</v>
      </c>
      <c r="M13" s="82">
        <f>F13+H13+J13+K13+L13</f>
        <v>2190.6567109374419</v>
      </c>
      <c r="N13" s="83">
        <f>(F13*(2/3))+(H13+J13)*(13/20)+E13</f>
        <v>1043.9103734464777</v>
      </c>
      <c r="O13" s="23" t="s">
        <v>23</v>
      </c>
      <c r="P13" s="131"/>
    </row>
    <row r="14" spans="1:18" s="2" customFormat="1" ht="51.75" customHeight="1" x14ac:dyDescent="0.2">
      <c r="A14" s="116"/>
      <c r="B14" s="24" t="s">
        <v>14</v>
      </c>
      <c r="C14" s="25">
        <v>6</v>
      </c>
      <c r="D14" s="123"/>
      <c r="E14" s="84">
        <v>0</v>
      </c>
      <c r="F14" s="85">
        <f>E14*C19</f>
        <v>0</v>
      </c>
      <c r="G14" s="84">
        <f>D9*F27</f>
        <v>309.89289782960253</v>
      </c>
      <c r="H14" s="85">
        <f>G14*C20</f>
        <v>6197.8579565920509</v>
      </c>
      <c r="I14" s="84">
        <v>1</v>
      </c>
      <c r="J14" s="85">
        <f>I14*C20</f>
        <v>20</v>
      </c>
      <c r="K14" s="81">
        <v>0</v>
      </c>
      <c r="L14" s="85">
        <v>0</v>
      </c>
      <c r="M14" s="86">
        <f t="shared" ref="M14:M16" si="1">F14+H14+J14+K14+L14</f>
        <v>6217.8579565920509</v>
      </c>
      <c r="N14" s="83">
        <f>(F14*(2/3))+(H14+J14)*(13/20)+E14</f>
        <v>4041.6076717848332</v>
      </c>
      <c r="O14" s="26" t="s">
        <v>26</v>
      </c>
      <c r="P14" s="131"/>
    </row>
    <row r="15" spans="1:18" s="2" customFormat="1" ht="51.75" customHeight="1" x14ac:dyDescent="0.2">
      <c r="A15" s="116"/>
      <c r="B15" s="27" t="s">
        <v>7</v>
      </c>
      <c r="C15" s="18" t="s">
        <v>47</v>
      </c>
      <c r="D15" s="123"/>
      <c r="E15" s="87">
        <v>0</v>
      </c>
      <c r="F15" s="88">
        <f>E15*C19</f>
        <v>0</v>
      </c>
      <c r="G15" s="87">
        <f>D9*F27</f>
        <v>309.89289782960253</v>
      </c>
      <c r="H15" s="88">
        <f>G15*C20</f>
        <v>6197.8579565920509</v>
      </c>
      <c r="I15" s="87">
        <v>1</v>
      </c>
      <c r="J15" s="88">
        <f>I15*C20</f>
        <v>20</v>
      </c>
      <c r="K15" s="89">
        <v>0</v>
      </c>
      <c r="L15" s="88">
        <v>0</v>
      </c>
      <c r="M15" s="70">
        <f t="shared" si="1"/>
        <v>6217.8579565920509</v>
      </c>
      <c r="N15" s="90">
        <f t="shared" ref="N15" si="2">(F15*(2/3))+(H15+J15)*(13/20)+E15</f>
        <v>4041.6076717848332</v>
      </c>
      <c r="O15" s="19" t="s">
        <v>46</v>
      </c>
      <c r="P15" s="131"/>
    </row>
    <row r="16" spans="1:18" s="2" customFormat="1" ht="51.75" customHeight="1" thickBot="1" x14ac:dyDescent="0.25">
      <c r="A16" s="116"/>
      <c r="B16" s="28" t="s">
        <v>16</v>
      </c>
      <c r="C16" s="29">
        <v>10</v>
      </c>
      <c r="D16" s="124"/>
      <c r="E16" s="91">
        <v>0</v>
      </c>
      <c r="F16" s="92">
        <v>0</v>
      </c>
      <c r="G16" s="91">
        <f>((D9*G27)/2)</f>
        <v>131.55087262908907</v>
      </c>
      <c r="H16" s="92">
        <f>G16*C20</f>
        <v>2631.0174525817815</v>
      </c>
      <c r="I16" s="91">
        <v>4</v>
      </c>
      <c r="J16" s="93">
        <f>I16*C20</f>
        <v>80</v>
      </c>
      <c r="K16" s="94">
        <v>0</v>
      </c>
      <c r="L16" s="93">
        <v>0</v>
      </c>
      <c r="M16" s="95">
        <f t="shared" si="1"/>
        <v>2711.0174525817815</v>
      </c>
      <c r="N16" s="96">
        <f>(F16*(2/3))+(H16+J16)*(13/20)+E16</f>
        <v>1762.1613441781581</v>
      </c>
      <c r="O16" s="30" t="s">
        <v>45</v>
      </c>
      <c r="P16" s="131"/>
    </row>
    <row r="17" spans="1:16" ht="15.75" customHeight="1" thickBot="1" x14ac:dyDescent="0.3">
      <c r="A17" s="116"/>
      <c r="B17" s="132"/>
      <c r="C17" s="132"/>
      <c r="D17" s="132"/>
      <c r="E17" s="132"/>
      <c r="F17" s="132"/>
      <c r="G17" s="132"/>
      <c r="H17" s="132"/>
      <c r="I17" s="132"/>
      <c r="J17" s="132"/>
      <c r="K17" s="31"/>
      <c r="L17" s="31"/>
      <c r="M17" s="31"/>
      <c r="N17" s="31"/>
      <c r="O17" s="32"/>
      <c r="P17" s="131"/>
    </row>
    <row r="18" spans="1:16" ht="15.75" customHeight="1" x14ac:dyDescent="0.25">
      <c r="B18" s="33" t="s">
        <v>22</v>
      </c>
      <c r="C18" s="34">
        <v>3.44</v>
      </c>
      <c r="D18" s="152" t="s">
        <v>49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</row>
    <row r="19" spans="1:16" ht="15.75" customHeight="1" x14ac:dyDescent="0.25">
      <c r="B19" s="35" t="s">
        <v>28</v>
      </c>
      <c r="C19" s="36">
        <v>3.1</v>
      </c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</row>
    <row r="20" spans="1:16" ht="15.75" customHeight="1" x14ac:dyDescent="0.25">
      <c r="B20" s="35" t="s">
        <v>29</v>
      </c>
      <c r="C20" s="36">
        <v>20</v>
      </c>
      <c r="D20" s="152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</row>
    <row r="21" spans="1:16" ht="15.75" customHeight="1" thickBot="1" x14ac:dyDescent="0.3">
      <c r="B21" s="37" t="s">
        <v>21</v>
      </c>
      <c r="C21" s="38">
        <v>20</v>
      </c>
      <c r="D21" s="152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</row>
    <row r="22" spans="1:16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6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6" ht="18" x14ac:dyDescent="0.25">
      <c r="B24" s="144" t="s">
        <v>30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40"/>
      <c r="O24" s="39"/>
    </row>
    <row r="25" spans="1:16" x14ac:dyDescent="0.25">
      <c r="B25" s="41" t="s">
        <v>19</v>
      </c>
      <c r="C25" s="137" t="s">
        <v>10</v>
      </c>
      <c r="D25" s="138"/>
      <c r="E25" s="139"/>
      <c r="F25" s="135" t="s">
        <v>17</v>
      </c>
      <c r="G25" s="136"/>
      <c r="H25" s="42" t="s">
        <v>32</v>
      </c>
      <c r="I25" s="140" t="s">
        <v>10</v>
      </c>
      <c r="J25" s="141"/>
      <c r="K25" s="43"/>
      <c r="L25" s="44"/>
      <c r="M25" s="39"/>
      <c r="N25" s="39"/>
      <c r="O25" s="39"/>
    </row>
    <row r="26" spans="1:16" x14ac:dyDescent="0.25">
      <c r="B26" s="45"/>
      <c r="C26" s="46" t="s">
        <v>0</v>
      </c>
      <c r="D26" s="47" t="s">
        <v>8</v>
      </c>
      <c r="E26" s="48" t="s">
        <v>9</v>
      </c>
      <c r="F26" s="47" t="s">
        <v>2</v>
      </c>
      <c r="G26" s="48" t="s">
        <v>3</v>
      </c>
      <c r="H26" s="49"/>
      <c r="I26" s="50" t="s">
        <v>0</v>
      </c>
      <c r="J26" s="51" t="s">
        <v>8</v>
      </c>
      <c r="K26" s="52" t="s">
        <v>3</v>
      </c>
      <c r="L26" s="44"/>
      <c r="M26" s="39"/>
      <c r="N26" s="39"/>
      <c r="O26" s="39"/>
    </row>
    <row r="27" spans="1:16" x14ac:dyDescent="0.25">
      <c r="B27" s="53" t="s">
        <v>5</v>
      </c>
      <c r="C27" s="97">
        <v>537</v>
      </c>
      <c r="D27" s="97">
        <v>298.33333333333297</v>
      </c>
      <c r="E27" s="98">
        <v>250.1</v>
      </c>
      <c r="F27" s="99">
        <v>0.56344163241745915</v>
      </c>
      <c r="G27" s="100">
        <v>0.4783668095603239</v>
      </c>
      <c r="H27" s="101" t="s">
        <v>5</v>
      </c>
      <c r="I27" s="102">
        <v>524.79999999999995</v>
      </c>
      <c r="J27" s="103">
        <v>249</v>
      </c>
      <c r="K27" s="104">
        <v>0.48390665900666979</v>
      </c>
      <c r="L27" s="54"/>
      <c r="M27" s="39"/>
      <c r="N27" s="39"/>
      <c r="O27" s="39"/>
    </row>
    <row r="28" spans="1:16" x14ac:dyDescent="0.25">
      <c r="B28" s="53" t="s">
        <v>4</v>
      </c>
      <c r="C28" s="105">
        <v>52</v>
      </c>
      <c r="D28" s="97">
        <v>33</v>
      </c>
      <c r="E28" s="98">
        <v>24</v>
      </c>
      <c r="F28" s="99">
        <v>0.34831460674157305</v>
      </c>
      <c r="G28" s="100">
        <v>0.2893258426966292</v>
      </c>
      <c r="H28" s="101" t="s">
        <v>4</v>
      </c>
      <c r="I28" s="106">
        <v>66</v>
      </c>
      <c r="J28" s="103">
        <v>36</v>
      </c>
      <c r="K28" s="104">
        <v>0.36205570087705802</v>
      </c>
      <c r="L28" s="54"/>
      <c r="M28" s="39"/>
      <c r="N28" s="39"/>
      <c r="O28" s="39"/>
    </row>
    <row r="29" spans="1:16" x14ac:dyDescent="0.25">
      <c r="B29" s="53" t="s">
        <v>1</v>
      </c>
      <c r="C29" s="107">
        <v>2391</v>
      </c>
      <c r="D29" s="97">
        <v>1242</v>
      </c>
      <c r="E29" s="98">
        <v>1061</v>
      </c>
      <c r="F29" s="99">
        <v>0.78467908902691508</v>
      </c>
      <c r="G29" s="100">
        <v>0.71635610766045543</v>
      </c>
      <c r="H29" s="101" t="s">
        <v>1</v>
      </c>
      <c r="I29" s="108">
        <v>6499</v>
      </c>
      <c r="J29" s="103">
        <v>2602</v>
      </c>
      <c r="K29" s="104">
        <v>0.64233576642335766</v>
      </c>
      <c r="L29" s="54"/>
      <c r="M29" s="39"/>
      <c r="N29" s="39"/>
      <c r="O29" s="39"/>
    </row>
    <row r="30" spans="1:16" x14ac:dyDescent="0.25">
      <c r="B30" s="53" t="s">
        <v>6</v>
      </c>
      <c r="C30" s="109">
        <v>532.64506847009977</v>
      </c>
      <c r="D30" s="109">
        <v>294.67578131219744</v>
      </c>
      <c r="E30" s="110">
        <v>247.58785971016849</v>
      </c>
      <c r="F30" s="111"/>
      <c r="G30" s="112"/>
      <c r="H30" s="101" t="s">
        <v>6</v>
      </c>
      <c r="I30" s="113">
        <v>1188.850340048941</v>
      </c>
      <c r="J30" s="114">
        <v>480.13985031662281</v>
      </c>
      <c r="K30" s="115"/>
      <c r="L30" s="54"/>
      <c r="M30" s="39"/>
      <c r="N30" s="39"/>
      <c r="O30" s="39"/>
    </row>
    <row r="31" spans="1:16" x14ac:dyDescent="0.25">
      <c r="L31" s="5"/>
    </row>
    <row r="32" spans="1:16" x14ac:dyDescent="0.25">
      <c r="L32" s="5"/>
    </row>
    <row r="33" spans="12:12" x14ac:dyDescent="0.25">
      <c r="L33" s="5"/>
    </row>
  </sheetData>
  <sheetProtection sheet="1" objects="1" scenarios="1"/>
  <mergeCells count="23">
    <mergeCell ref="P1:P17"/>
    <mergeCell ref="B17:J17"/>
    <mergeCell ref="B6:O6"/>
    <mergeCell ref="B1:O3"/>
    <mergeCell ref="F25:G25"/>
    <mergeCell ref="C25:E25"/>
    <mergeCell ref="I25:J25"/>
    <mergeCell ref="K7:L7"/>
    <mergeCell ref="B24:M24"/>
    <mergeCell ref="D7:D8"/>
    <mergeCell ref="B7:B8"/>
    <mergeCell ref="E7:J7"/>
    <mergeCell ref="D18:O21"/>
    <mergeCell ref="O11:O12"/>
    <mergeCell ref="A6:A17"/>
    <mergeCell ref="J5:O5"/>
    <mergeCell ref="B5:H5"/>
    <mergeCell ref="B4:O4"/>
    <mergeCell ref="M7:M8"/>
    <mergeCell ref="D9:D16"/>
    <mergeCell ref="N7:N8"/>
    <mergeCell ref="O7:O8"/>
    <mergeCell ref="B11:B13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Map-Betrieb-Gebühren</vt:lpstr>
    </vt:vector>
  </TitlesOfParts>
  <Company>LALLF 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Ladia</dc:creator>
  <cp:lastModifiedBy>Admin</cp:lastModifiedBy>
  <dcterms:created xsi:type="dcterms:W3CDTF">2014-09-23T06:26:39Z</dcterms:created>
  <dcterms:modified xsi:type="dcterms:W3CDTF">2019-08-16T08:20:21Z</dcterms:modified>
</cp:coreProperties>
</file>